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360" windowHeight="8160" firstSheet="8" activeTab="8"/>
  </bookViews>
  <sheets>
    <sheet name="Sheet2" sheetId="1" r:id="rId1"/>
    <sheet name="octombrie 2011" sheetId="2" r:id="rId2"/>
    <sheet name="noiembrie 2011 " sheetId="3" r:id="rId3"/>
    <sheet name="iulie-octombrie 2011" sheetId="4" r:id="rId4"/>
    <sheet name="iulie-noiembrie" sheetId="5" r:id="rId5"/>
    <sheet name="iulie-decembrie+lista de astept" sheetId="6" r:id="rId6"/>
    <sheet name="decembrie" sheetId="7" r:id="rId7"/>
    <sheet name="iulie-decembrie+lista de as (2" sheetId="8" r:id="rId8"/>
    <sheet name="martie" sheetId="9" r:id="rId9"/>
    <sheet name="iulie-martie" sheetId="10" r:id="rId10"/>
  </sheets>
  <definedNames>
    <definedName name="_xlnm.Print_Area" localSheetId="2">'noiembrie 2011 '!$A$1:$I$15</definedName>
    <definedName name="_xlnm.Print_Area" localSheetId="1">'octombrie 2011'!$A$1:$I$17</definedName>
  </definedNames>
  <calcPr fullCalcOnLoad="1"/>
</workbook>
</file>

<file path=xl/sharedStrings.xml><?xml version="1.0" encoding="utf-8"?>
<sst xmlns="http://schemas.openxmlformats.org/spreadsheetml/2006/main" count="199" uniqueCount="41">
  <si>
    <t>privind derularea subprogramului FIV/ET</t>
  </si>
  <si>
    <t xml:space="preserve">DATE STATISTICE </t>
  </si>
  <si>
    <t>Numărul de dosare depuse</t>
  </si>
  <si>
    <t>Numărul de dosare aprobate</t>
  </si>
  <si>
    <t>Numărul de dosare neaprobate</t>
  </si>
  <si>
    <t>Numărul de dosare înscrise pe lista de aşteptare</t>
  </si>
  <si>
    <t>Numărul de cazuri monitorizate până în săptămâna a 13-a de sarcină, inclusiv raportate</t>
  </si>
  <si>
    <t>Numărul de sarcini finalizate cu naştere raportate</t>
  </si>
  <si>
    <t xml:space="preserve">SPITALUL  CLINIC  JUDEŢEAN  DE  URGENŢĂ  CLUJ – NAPOCA </t>
  </si>
  <si>
    <t>ANEXA NR. 1</t>
  </si>
  <si>
    <t>NEWLIFE - BM - SRL IAȘI</t>
  </si>
  <si>
    <t>S.C.  CLINICA  POLISANO S.R.L. SIBIU</t>
  </si>
  <si>
    <t>PROMED SYSTEM - S.R.L. BUCUREȘTI</t>
  </si>
  <si>
    <t>S.C.  VIVAMED S.R.L. BRAȘOV</t>
  </si>
  <si>
    <t>S.C.  DACIA  INTERNATIONAL  MEDICAL  CENTER  S.R.L BUCUREȘTI</t>
  </si>
  <si>
    <t>SPITALUL  CLINIC  DE  OBSTETRICĂ  ŞI  GINECOLOGIE  „PROF. DR. PANAIT SÎRBU″ BUCUREȘTI</t>
  </si>
  <si>
    <t>S.C.  GYNATAL  S.R.L. TIMIȘOARA</t>
  </si>
  <si>
    <t>ANEXA NR. 2</t>
  </si>
  <si>
    <t>S.C. GYNATAL SRL</t>
  </si>
  <si>
    <t>Numărul de proceduri FIV/ET realizate</t>
  </si>
  <si>
    <t>în luna octombrie  2011</t>
  </si>
  <si>
    <t>în perioada iulie - octombrie   2011</t>
  </si>
  <si>
    <t>în perioada iulie - noiembrie   2011</t>
  </si>
  <si>
    <t xml:space="preserve">                                          </t>
  </si>
  <si>
    <t xml:space="preserve">            DR. MIHAELA BARDOŞ                </t>
  </si>
  <si>
    <r>
      <t xml:space="preserve">                </t>
    </r>
    <r>
      <rPr>
        <b/>
        <sz val="12"/>
        <rFont val="Arial"/>
        <family val="2"/>
      </rPr>
      <t xml:space="preserve">ŞEF SERVICIU         </t>
    </r>
  </si>
  <si>
    <t>în luna noiembrie  2011</t>
  </si>
  <si>
    <t>în perioada iulie - decembrie   2011</t>
  </si>
  <si>
    <t>în luna decembrie   2011</t>
  </si>
  <si>
    <t>TOTAL</t>
  </si>
  <si>
    <t xml:space="preserve">  </t>
  </si>
  <si>
    <t>Numarul dosarelor platite 2011</t>
  </si>
  <si>
    <t>Rest de plata 2011 pt. dosare platite</t>
  </si>
  <si>
    <t>Rest dosare de plata 2011 (aprobate)</t>
  </si>
  <si>
    <t>Rest de plata 2011</t>
  </si>
  <si>
    <t xml:space="preserve"> SC HIT MED SRL</t>
  </si>
  <si>
    <t>SC MED LIFE SRL</t>
  </si>
  <si>
    <t>Anexa 2</t>
  </si>
  <si>
    <t xml:space="preserve"> </t>
  </si>
  <si>
    <t>în luna martie 2012</t>
  </si>
  <si>
    <t>în perioada iulie 2011 - martie 2012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</si>
</sst>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/>
    </xf>
    <xf numFmtId="176" fontId="4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23.57421875" style="0" customWidth="1"/>
    <col min="2" max="2" width="14.00390625" style="0" customWidth="1"/>
    <col min="3" max="3" width="15.140625" style="0" customWidth="1"/>
    <col min="4" max="4" width="11.421875" style="0" customWidth="1"/>
    <col min="5" max="5" width="10.421875" style="0" customWidth="1"/>
    <col min="6" max="6" width="9.28125" style="0" customWidth="1"/>
    <col min="7" max="7" width="11.140625" style="0" customWidth="1"/>
    <col min="8" max="8" width="9.140625" style="0" customWidth="1"/>
    <col min="9" max="9" width="10.7109375" style="0" customWidth="1"/>
    <col min="10" max="11" width="6.28125" style="0" customWidth="1"/>
    <col min="12" max="12" width="6.140625" style="0" customWidth="1"/>
  </cols>
  <sheetData>
    <row r="2" ht="12.75">
      <c r="A2" t="s">
        <v>37</v>
      </c>
    </row>
    <row r="3" spans="1:8" ht="12.75">
      <c r="A3" s="3"/>
      <c r="B3" s="5"/>
      <c r="C3" s="4"/>
      <c r="D3" s="5"/>
      <c r="E3" s="4" t="s">
        <v>1</v>
      </c>
      <c r="F3" s="4"/>
      <c r="G3" s="4"/>
      <c r="H3" s="4"/>
    </row>
    <row r="4" spans="1:8" ht="12.75">
      <c r="A4" s="3"/>
      <c r="B4" s="5"/>
      <c r="C4" s="4"/>
      <c r="D4" s="5"/>
      <c r="E4" s="4" t="s">
        <v>0</v>
      </c>
      <c r="F4" s="4"/>
      <c r="G4" s="4"/>
      <c r="H4" s="4"/>
    </row>
    <row r="5" spans="1:8" ht="12.75">
      <c r="A5" s="3"/>
      <c r="B5" s="5"/>
      <c r="C5" s="4"/>
      <c r="D5" s="5"/>
      <c r="E5" s="4" t="s">
        <v>40</v>
      </c>
      <c r="F5" s="4"/>
      <c r="G5" s="4"/>
      <c r="H5" s="4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84">
      <c r="A7" s="1"/>
      <c r="B7" s="43" t="s">
        <v>14</v>
      </c>
      <c r="C7" s="43" t="s">
        <v>15</v>
      </c>
      <c r="D7" s="43" t="s">
        <v>8</v>
      </c>
      <c r="E7" s="43" t="s">
        <v>16</v>
      </c>
      <c r="F7" s="43" t="s">
        <v>13</v>
      </c>
      <c r="G7" s="43" t="s">
        <v>12</v>
      </c>
      <c r="H7" s="43" t="s">
        <v>10</v>
      </c>
      <c r="I7" s="43" t="s">
        <v>11</v>
      </c>
      <c r="J7" s="43" t="s">
        <v>35</v>
      </c>
      <c r="K7" s="43" t="s">
        <v>36</v>
      </c>
      <c r="L7" s="43" t="s">
        <v>29</v>
      </c>
    </row>
    <row r="8" spans="1:12" ht="12.75">
      <c r="A8" s="2" t="s">
        <v>2</v>
      </c>
      <c r="B8" s="1">
        <f>B9+B10+B11</f>
        <v>168</v>
      </c>
      <c r="C8" s="1">
        <f aca="true" t="shared" si="0" ref="C8:K8">C9+C10+C11</f>
        <v>238</v>
      </c>
      <c r="D8" s="1">
        <f t="shared" si="0"/>
        <v>138</v>
      </c>
      <c r="E8" s="1">
        <f t="shared" si="0"/>
        <v>137</v>
      </c>
      <c r="F8" s="1">
        <f t="shared" si="0"/>
        <v>39</v>
      </c>
      <c r="G8" s="1">
        <f t="shared" si="0"/>
        <v>93</v>
      </c>
      <c r="H8" s="1">
        <f t="shared" si="0"/>
        <v>109</v>
      </c>
      <c r="I8" s="1">
        <f t="shared" si="0"/>
        <v>184</v>
      </c>
      <c r="J8" s="1">
        <f t="shared" si="0"/>
        <v>10</v>
      </c>
      <c r="K8" s="1">
        <f t="shared" si="0"/>
        <v>9</v>
      </c>
      <c r="L8" s="32">
        <f>SUM(B8:K8)</f>
        <v>1125</v>
      </c>
    </row>
    <row r="9" spans="1:12" s="37" customFormat="1" ht="25.5">
      <c r="A9" s="34" t="s">
        <v>3</v>
      </c>
      <c r="B9" s="35">
        <f>34+24+7+20+15+3</f>
        <v>103</v>
      </c>
      <c r="C9" s="35">
        <f>65+2+39+25+36+17+20</f>
        <v>204</v>
      </c>
      <c r="D9" s="35">
        <f>11+18+16+20+19+12+2</f>
        <v>98</v>
      </c>
      <c r="E9" s="35">
        <f>9+28+17+10+18+14+23</f>
        <v>119</v>
      </c>
      <c r="F9" s="35">
        <f>4+13+6+5+5+3</f>
        <v>36</v>
      </c>
      <c r="G9" s="35">
        <f>8+14+12+15+5+10+19</f>
        <v>83</v>
      </c>
      <c r="H9" s="35">
        <f>21+14+7+15+13+11</f>
        <v>81</v>
      </c>
      <c r="I9" s="47">
        <f>40+25+17+18+13+26+11</f>
        <v>150</v>
      </c>
      <c r="J9" s="47">
        <f>3+4</f>
        <v>7</v>
      </c>
      <c r="K9" s="47">
        <f>1+4</f>
        <v>5</v>
      </c>
      <c r="L9" s="36">
        <f aca="true" t="shared" si="1" ref="L9:L14">SUM(B9:K9)</f>
        <v>886</v>
      </c>
    </row>
    <row r="10" spans="1:12" s="37" customFormat="1" ht="25.5">
      <c r="A10" s="34" t="s">
        <v>4</v>
      </c>
      <c r="B10" s="35">
        <f>35+10+11+1+3+5</f>
        <v>65</v>
      </c>
      <c r="C10" s="35">
        <f>20+0+4+4+1+5</f>
        <v>34</v>
      </c>
      <c r="D10" s="35">
        <f>11+13+9+1+4+1+1</f>
        <v>40</v>
      </c>
      <c r="E10" s="35">
        <f>18</f>
        <v>18</v>
      </c>
      <c r="F10" s="35">
        <f>0+0+1+2</f>
        <v>3</v>
      </c>
      <c r="G10" s="35">
        <f>1+4+3+2</f>
        <v>10</v>
      </c>
      <c r="H10" s="35">
        <f>7+11+10</f>
        <v>28</v>
      </c>
      <c r="I10" s="35">
        <f>16+3+3+3+4+5</f>
        <v>34</v>
      </c>
      <c r="J10" s="35">
        <v>3</v>
      </c>
      <c r="K10" s="35">
        <v>4</v>
      </c>
      <c r="L10" s="36">
        <f t="shared" si="1"/>
        <v>239</v>
      </c>
    </row>
    <row r="11" spans="1:12" s="37" customFormat="1" ht="28.5" customHeight="1">
      <c r="A11" s="34" t="s">
        <v>5</v>
      </c>
      <c r="B11" s="35">
        <v>0</v>
      </c>
      <c r="C11" s="35">
        <f>36-36</f>
        <v>0</v>
      </c>
      <c r="D11" s="35">
        <f>19-19</f>
        <v>0</v>
      </c>
      <c r="E11" s="35">
        <f>18-18</f>
        <v>0</v>
      </c>
      <c r="F11" s="35">
        <f>5-5</f>
        <v>0</v>
      </c>
      <c r="G11" s="35">
        <f>5-5</f>
        <v>0</v>
      </c>
      <c r="H11" s="35">
        <v>0</v>
      </c>
      <c r="I11" s="35">
        <f>13-13</f>
        <v>0</v>
      </c>
      <c r="J11" s="35">
        <v>0</v>
      </c>
      <c r="K11" s="35">
        <v>0</v>
      </c>
      <c r="L11" s="36">
        <f t="shared" si="1"/>
        <v>0</v>
      </c>
    </row>
    <row r="12" spans="1:15" s="37" customFormat="1" ht="25.5">
      <c r="A12" s="34" t="s">
        <v>19</v>
      </c>
      <c r="B12" s="35">
        <f>8+10+15+8+13</f>
        <v>54</v>
      </c>
      <c r="C12" s="35">
        <f>16+7+4+6+31+3+35</f>
        <v>102</v>
      </c>
      <c r="D12" s="35">
        <f>17+7+13</f>
        <v>37</v>
      </c>
      <c r="E12" s="35">
        <f>7+1+11+4+14+9+13</f>
        <v>59</v>
      </c>
      <c r="F12" s="35">
        <v>30</v>
      </c>
      <c r="G12" s="35">
        <f>5+14+13+6</f>
        <v>38</v>
      </c>
      <c r="H12" s="35">
        <f>8+12+20</f>
        <v>40</v>
      </c>
      <c r="I12" s="35">
        <f>9+13+2+19+4+8</f>
        <v>55</v>
      </c>
      <c r="J12" s="35">
        <v>0</v>
      </c>
      <c r="K12" s="35">
        <v>0</v>
      </c>
      <c r="L12" s="36">
        <f t="shared" si="1"/>
        <v>415</v>
      </c>
      <c r="O12" s="48"/>
    </row>
    <row r="13" spans="1:12" s="37" customFormat="1" ht="51">
      <c r="A13" s="34" t="s">
        <v>6</v>
      </c>
      <c r="B13" s="35">
        <v>8</v>
      </c>
      <c r="C13" s="35">
        <f>7+1</f>
        <v>8</v>
      </c>
      <c r="D13" s="35">
        <v>2</v>
      </c>
      <c r="E13" s="35">
        <f>4+3</f>
        <v>7</v>
      </c>
      <c r="F13" s="35">
        <v>0</v>
      </c>
      <c r="G13" s="35">
        <f>13+1</f>
        <v>14</v>
      </c>
      <c r="H13" s="35">
        <f>5+1</f>
        <v>6</v>
      </c>
      <c r="I13" s="35">
        <v>12</v>
      </c>
      <c r="J13" s="35">
        <v>0</v>
      </c>
      <c r="K13" s="35">
        <v>0</v>
      </c>
      <c r="L13" s="36">
        <f t="shared" si="1"/>
        <v>57</v>
      </c>
    </row>
    <row r="14" spans="1:12" s="37" customFormat="1" ht="38.25">
      <c r="A14" s="34" t="s">
        <v>7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f t="shared" si="1"/>
        <v>0</v>
      </c>
    </row>
    <row r="15" ht="12.75">
      <c r="B15" s="33"/>
    </row>
    <row r="16" ht="12.75">
      <c r="B16" s="33"/>
    </row>
    <row r="17" ht="12.75">
      <c r="B17" s="33"/>
    </row>
    <row r="18" ht="12.75">
      <c r="B18" s="33"/>
    </row>
    <row r="19" spans="2:4" ht="15.75">
      <c r="B19" s="33"/>
      <c r="D19" s="22" t="s">
        <v>25</v>
      </c>
    </row>
    <row r="20" ht="15.75">
      <c r="D20" s="23" t="s">
        <v>24</v>
      </c>
    </row>
    <row r="22" ht="15">
      <c r="E22" s="24"/>
    </row>
    <row r="24" ht="12.75">
      <c r="J24" t="s">
        <v>38</v>
      </c>
    </row>
  </sheetData>
  <sheetProtection/>
  <printOptions/>
  <pageMargins left="0.7086614173228347" right="0.7086614173228347" top="0.43307086614173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2" sqref="A2:I17"/>
    </sheetView>
  </sheetViews>
  <sheetFormatPr defaultColWidth="9.140625" defaultRowHeight="12.75"/>
  <cols>
    <col min="1" max="1" width="26.8515625" style="0" customWidth="1"/>
    <col min="2" max="2" width="13.7109375" style="0" customWidth="1"/>
    <col min="3" max="3" width="15.7109375" style="0" customWidth="1"/>
    <col min="4" max="4" width="10.421875" style="0" customWidth="1"/>
    <col min="5" max="5" width="12.421875" style="0" customWidth="1"/>
    <col min="6" max="6" width="11.140625" style="0" customWidth="1"/>
    <col min="7" max="7" width="10.7109375" style="0" customWidth="1"/>
    <col min="8" max="8" width="9.8515625" style="0" customWidth="1"/>
    <col min="9" max="9" width="10.8515625" style="3" customWidth="1"/>
  </cols>
  <sheetData>
    <row r="2" spans="1:7" ht="12.75">
      <c r="A2" s="9" t="s">
        <v>9</v>
      </c>
      <c r="B2" s="9"/>
      <c r="C2" s="9"/>
      <c r="D2" s="9"/>
      <c r="E2" s="9"/>
      <c r="F2" s="9"/>
      <c r="G2" s="9"/>
    </row>
    <row r="3" spans="1:9" ht="12.75">
      <c r="A3" s="10"/>
      <c r="B3" s="5"/>
      <c r="C3" s="4" t="s">
        <v>1</v>
      </c>
      <c r="D3" s="4"/>
      <c r="E3" s="4"/>
      <c r="F3" s="4"/>
      <c r="G3" s="9"/>
      <c r="I3" s="20"/>
    </row>
    <row r="4" spans="1:9" ht="12.75">
      <c r="A4" s="10"/>
      <c r="B4" s="5"/>
      <c r="C4" s="4" t="s">
        <v>0</v>
      </c>
      <c r="D4" s="4"/>
      <c r="E4" s="4"/>
      <c r="F4" s="4"/>
      <c r="G4" s="9"/>
      <c r="I4" s="20"/>
    </row>
    <row r="5" spans="1:9" ht="12.75">
      <c r="A5" s="10"/>
      <c r="B5" s="5"/>
      <c r="C5" s="4" t="s">
        <v>20</v>
      </c>
      <c r="D5" s="4"/>
      <c r="E5" s="4"/>
      <c r="F5" s="4"/>
      <c r="G5" s="9"/>
      <c r="I5" s="20"/>
    </row>
    <row r="6" spans="1:9" ht="12.75">
      <c r="A6" s="10"/>
      <c r="B6" s="5"/>
      <c r="C6" s="4"/>
      <c r="D6" s="4"/>
      <c r="E6" s="4"/>
      <c r="F6" s="4"/>
      <c r="G6" s="9"/>
      <c r="I6" s="20"/>
    </row>
    <row r="7" spans="1:9" ht="12.75">
      <c r="A7" s="10"/>
      <c r="B7" s="5"/>
      <c r="C7" s="4"/>
      <c r="D7" s="4"/>
      <c r="E7" s="4"/>
      <c r="F7" s="4"/>
      <c r="G7" s="9"/>
      <c r="I7" s="20"/>
    </row>
    <row r="8" spans="1:9" ht="12.75">
      <c r="A8" s="10"/>
      <c r="B8" s="5"/>
      <c r="C8" s="4"/>
      <c r="D8" s="4"/>
      <c r="E8" s="4"/>
      <c r="F8" s="4"/>
      <c r="G8" s="9"/>
      <c r="I8" s="20"/>
    </row>
    <row r="9" spans="1:8" ht="6" customHeight="1">
      <c r="A9" s="10"/>
      <c r="B9" s="10"/>
      <c r="C9" s="10"/>
      <c r="D9" s="10"/>
      <c r="E9" s="10"/>
      <c r="F9" s="10"/>
      <c r="G9" s="10"/>
      <c r="H9" s="3"/>
    </row>
    <row r="10" spans="1:9" ht="102">
      <c r="A10" s="11"/>
      <c r="B10" s="8" t="s">
        <v>14</v>
      </c>
      <c r="C10" s="8" t="s">
        <v>15</v>
      </c>
      <c r="D10" s="8" t="s">
        <v>13</v>
      </c>
      <c r="E10" s="8" t="s">
        <v>12</v>
      </c>
      <c r="F10" s="8" t="s">
        <v>10</v>
      </c>
      <c r="G10" s="8" t="s">
        <v>11</v>
      </c>
      <c r="H10" s="16" t="s">
        <v>18</v>
      </c>
      <c r="I10" s="21" t="s">
        <v>8</v>
      </c>
    </row>
    <row r="11" spans="1:9" ht="12.75" customHeight="1">
      <c r="A11" s="12" t="s">
        <v>2</v>
      </c>
      <c r="B11" s="11">
        <f>B12+B13</f>
        <v>18</v>
      </c>
      <c r="C11" s="11">
        <f aca="true" t="shared" si="0" ref="C11:I11">C12+C13</f>
        <v>43</v>
      </c>
      <c r="D11" s="11">
        <f t="shared" si="0"/>
        <v>7</v>
      </c>
      <c r="E11" s="11">
        <f t="shared" si="0"/>
        <v>15</v>
      </c>
      <c r="F11" s="11">
        <f t="shared" si="0"/>
        <v>8</v>
      </c>
      <c r="G11" s="11">
        <f t="shared" si="0"/>
        <v>20</v>
      </c>
      <c r="H11" s="17">
        <f t="shared" si="0"/>
        <v>20</v>
      </c>
      <c r="I11" s="11">
        <f t="shared" si="0"/>
        <v>25</v>
      </c>
    </row>
    <row r="12" spans="1:9" ht="12.75" customHeight="1">
      <c r="A12" s="12" t="s">
        <v>3</v>
      </c>
      <c r="B12" s="11">
        <v>7</v>
      </c>
      <c r="C12" s="11">
        <v>39</v>
      </c>
      <c r="D12" s="11">
        <v>6</v>
      </c>
      <c r="E12" s="11">
        <v>12</v>
      </c>
      <c r="F12" s="11">
        <v>7</v>
      </c>
      <c r="G12" s="11">
        <v>17</v>
      </c>
      <c r="H12" s="18">
        <v>17</v>
      </c>
      <c r="I12" s="15">
        <v>16</v>
      </c>
    </row>
    <row r="13" spans="1:9" ht="14.25" customHeight="1">
      <c r="A13" s="12" t="s">
        <v>4</v>
      </c>
      <c r="B13" s="11">
        <v>11</v>
      </c>
      <c r="C13" s="11">
        <v>4</v>
      </c>
      <c r="D13" s="11">
        <v>1</v>
      </c>
      <c r="E13" s="11">
        <v>3</v>
      </c>
      <c r="F13" s="11">
        <v>1</v>
      </c>
      <c r="G13" s="11">
        <v>3</v>
      </c>
      <c r="H13" s="18">
        <v>3</v>
      </c>
      <c r="I13" s="15">
        <v>9</v>
      </c>
    </row>
    <row r="14" spans="1:9" ht="27" customHeight="1">
      <c r="A14" s="12" t="s">
        <v>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9">
        <v>0</v>
      </c>
      <c r="I14" s="1">
        <v>0</v>
      </c>
    </row>
    <row r="15" spans="1:9" ht="30" customHeight="1">
      <c r="A15" s="12" t="s">
        <v>19</v>
      </c>
      <c r="B15" s="11">
        <v>8</v>
      </c>
      <c r="C15" s="11">
        <v>16</v>
      </c>
      <c r="D15" s="11">
        <v>6</v>
      </c>
      <c r="E15" s="11">
        <v>4</v>
      </c>
      <c r="F15" s="11">
        <v>1</v>
      </c>
      <c r="G15" s="11">
        <v>9</v>
      </c>
      <c r="H15" s="19">
        <v>7</v>
      </c>
      <c r="I15" s="1">
        <v>0</v>
      </c>
    </row>
    <row r="16" spans="1:9" ht="43.5" customHeight="1">
      <c r="A16" s="12" t="s">
        <v>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9">
        <v>0</v>
      </c>
      <c r="I16" s="1">
        <v>0</v>
      </c>
    </row>
    <row r="17" spans="1:9" ht="26.25" customHeight="1">
      <c r="A17" s="12" t="s">
        <v>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9">
        <v>0</v>
      </c>
      <c r="I17" s="1">
        <v>0</v>
      </c>
    </row>
    <row r="18" spans="1:7" ht="12.75">
      <c r="A18" s="9"/>
      <c r="B18" s="9"/>
      <c r="C18" s="9"/>
      <c r="D18" s="9"/>
      <c r="E18" s="9"/>
      <c r="F18" s="9"/>
      <c r="G18" s="9"/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8515625" style="0" customWidth="1"/>
    <col min="2" max="2" width="13.7109375" style="0" customWidth="1"/>
    <col min="3" max="3" width="15.7109375" style="0" customWidth="1"/>
    <col min="4" max="4" width="10.421875" style="0" customWidth="1"/>
    <col min="5" max="5" width="12.421875" style="0" customWidth="1"/>
    <col min="6" max="6" width="11.140625" style="0" customWidth="1"/>
    <col min="7" max="7" width="10.7109375" style="0" customWidth="1"/>
    <col min="8" max="8" width="9.8515625" style="0" customWidth="1"/>
    <col min="9" max="9" width="10.8515625" style="3" customWidth="1"/>
  </cols>
  <sheetData>
    <row r="2" spans="1:7" ht="12.75">
      <c r="A2" s="9" t="s">
        <v>9</v>
      </c>
      <c r="B2" s="9"/>
      <c r="C2" s="9"/>
      <c r="D2" s="9"/>
      <c r="E2" s="9"/>
      <c r="F2" s="9"/>
      <c r="G2" s="9"/>
    </row>
    <row r="3" spans="1:9" ht="12.75">
      <c r="A3" s="10"/>
      <c r="B3" s="5"/>
      <c r="C3" s="4" t="s">
        <v>1</v>
      </c>
      <c r="D3" s="4"/>
      <c r="E3" s="4"/>
      <c r="F3" s="4"/>
      <c r="G3" s="9"/>
      <c r="I3" s="20"/>
    </row>
    <row r="4" spans="1:9" ht="12.75">
      <c r="A4" s="10"/>
      <c r="B4" s="5"/>
      <c r="C4" s="4" t="s">
        <v>0</v>
      </c>
      <c r="D4" s="4"/>
      <c r="E4" s="4"/>
      <c r="F4" s="4"/>
      <c r="G4" s="9"/>
      <c r="I4" s="20"/>
    </row>
    <row r="5" spans="1:9" ht="12.75">
      <c r="A5" s="10"/>
      <c r="B5" s="5"/>
      <c r="C5" s="4" t="s">
        <v>26</v>
      </c>
      <c r="D5" s="4"/>
      <c r="E5" s="4"/>
      <c r="F5" s="4"/>
      <c r="G5" s="9"/>
      <c r="I5" s="20"/>
    </row>
    <row r="6" spans="1:9" ht="12.75">
      <c r="A6" s="10"/>
      <c r="B6" s="5"/>
      <c r="C6" s="4"/>
      <c r="D6" s="4"/>
      <c r="E6" s="4"/>
      <c r="F6" s="4"/>
      <c r="G6" s="9"/>
      <c r="I6" s="20"/>
    </row>
    <row r="7" spans="1:8" ht="6" customHeight="1">
      <c r="A7" s="10"/>
      <c r="B7" s="10"/>
      <c r="C7" s="10"/>
      <c r="D7" s="10"/>
      <c r="E7" s="10"/>
      <c r="F7" s="10"/>
      <c r="G7" s="10"/>
      <c r="H7" s="3"/>
    </row>
    <row r="8" spans="1:9" ht="102">
      <c r="A8" s="11"/>
      <c r="B8" s="8" t="s">
        <v>14</v>
      </c>
      <c r="C8" s="8" t="s">
        <v>15</v>
      </c>
      <c r="D8" s="8" t="s">
        <v>13</v>
      </c>
      <c r="E8" s="8" t="s">
        <v>12</v>
      </c>
      <c r="F8" s="8" t="s">
        <v>10</v>
      </c>
      <c r="G8" s="8" t="s">
        <v>11</v>
      </c>
      <c r="H8" s="16" t="s">
        <v>18</v>
      </c>
      <c r="I8" s="21" t="s">
        <v>8</v>
      </c>
    </row>
    <row r="9" spans="1:9" ht="12.75" customHeight="1">
      <c r="A9" s="12" t="s">
        <v>2</v>
      </c>
      <c r="B9" s="11">
        <f>B10+B11</f>
        <v>21</v>
      </c>
      <c r="C9" s="11">
        <f aca="true" t="shared" si="0" ref="C9:I9">C10+C11</f>
        <v>29</v>
      </c>
      <c r="D9" s="11">
        <f t="shared" si="0"/>
        <v>7</v>
      </c>
      <c r="E9" s="11">
        <f t="shared" si="0"/>
        <v>17</v>
      </c>
      <c r="F9" s="11">
        <f t="shared" si="0"/>
        <v>15</v>
      </c>
      <c r="G9" s="11">
        <f t="shared" si="0"/>
        <v>21</v>
      </c>
      <c r="H9" s="17">
        <f t="shared" si="0"/>
        <v>10</v>
      </c>
      <c r="I9" s="11">
        <f t="shared" si="0"/>
        <v>21</v>
      </c>
    </row>
    <row r="10" spans="1:9" ht="12.75" customHeight="1">
      <c r="A10" s="12" t="s">
        <v>3</v>
      </c>
      <c r="B10" s="11">
        <v>20</v>
      </c>
      <c r="C10" s="11">
        <v>25</v>
      </c>
      <c r="D10" s="11">
        <v>5</v>
      </c>
      <c r="E10" s="11">
        <v>15</v>
      </c>
      <c r="F10" s="11">
        <v>15</v>
      </c>
      <c r="G10" s="11">
        <v>18</v>
      </c>
      <c r="H10" s="18">
        <v>10</v>
      </c>
      <c r="I10" s="15">
        <v>20</v>
      </c>
    </row>
    <row r="11" spans="1:9" ht="14.25" customHeight="1">
      <c r="A11" s="12" t="s">
        <v>4</v>
      </c>
      <c r="B11" s="11">
        <v>1</v>
      </c>
      <c r="C11" s="11">
        <v>4</v>
      </c>
      <c r="D11" s="11">
        <v>2</v>
      </c>
      <c r="E11" s="11">
        <v>2</v>
      </c>
      <c r="F11" s="11">
        <v>0</v>
      </c>
      <c r="G11" s="11">
        <v>3</v>
      </c>
      <c r="H11" s="18">
        <v>0</v>
      </c>
      <c r="I11" s="15">
        <v>1</v>
      </c>
    </row>
    <row r="12" spans="1:9" ht="27" customHeight="1">
      <c r="A12" s="12" t="s">
        <v>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9">
        <v>0</v>
      </c>
      <c r="I12" s="1">
        <v>0</v>
      </c>
    </row>
    <row r="13" spans="1:9" ht="30" customHeight="1">
      <c r="A13" s="12" t="s">
        <v>19</v>
      </c>
      <c r="B13" s="11">
        <v>25</v>
      </c>
      <c r="C13" s="11">
        <v>17</v>
      </c>
      <c r="D13" s="11">
        <v>13</v>
      </c>
      <c r="E13" s="11">
        <v>15</v>
      </c>
      <c r="F13" s="11">
        <v>19</v>
      </c>
      <c r="G13" s="11">
        <v>15</v>
      </c>
      <c r="H13" s="19">
        <v>16</v>
      </c>
      <c r="I13" s="1">
        <v>0</v>
      </c>
    </row>
    <row r="14" spans="1:9" ht="43.5" customHeight="1">
      <c r="A14" s="12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9">
        <v>0</v>
      </c>
      <c r="I14" s="1">
        <v>0</v>
      </c>
    </row>
    <row r="15" spans="1:9" ht="26.25" customHeight="1">
      <c r="A15" s="12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9">
        <v>0</v>
      </c>
      <c r="I15" s="1">
        <v>0</v>
      </c>
    </row>
    <row r="16" spans="1:7" ht="12.75">
      <c r="A16" s="9"/>
      <c r="B16" s="9"/>
      <c r="C16" s="9"/>
      <c r="D16" s="9"/>
      <c r="E16" s="9"/>
      <c r="F16" s="9"/>
      <c r="G16" s="9"/>
    </row>
    <row r="17" ht="15.75">
      <c r="B17" s="22" t="s">
        <v>25</v>
      </c>
    </row>
    <row r="18" ht="15.75">
      <c r="B18" s="23" t="s">
        <v>23</v>
      </c>
    </row>
    <row r="19" ht="15.75">
      <c r="B19" s="23" t="s">
        <v>24</v>
      </c>
    </row>
    <row r="20" ht="15">
      <c r="B20" s="24"/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18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21.7109375" style="0" customWidth="1"/>
    <col min="2" max="2" width="14.421875" style="0" customWidth="1"/>
    <col min="3" max="3" width="19.28125" style="0" customWidth="1"/>
    <col min="4" max="4" width="17.28125" style="0" customWidth="1"/>
    <col min="5" max="5" width="14.7109375" style="0" customWidth="1"/>
    <col min="6" max="6" width="12.8515625" style="0" customWidth="1"/>
    <col min="7" max="7" width="12.00390625" style="0" customWidth="1"/>
    <col min="8" max="8" width="12.8515625" style="0" customWidth="1"/>
    <col min="9" max="9" width="13.00390625" style="0" customWidth="1"/>
  </cols>
  <sheetData>
    <row r="5" ht="12.75">
      <c r="A5" s="14" t="s">
        <v>17</v>
      </c>
    </row>
    <row r="6" ht="12.75">
      <c r="A6" s="9"/>
    </row>
    <row r="7" spans="1:8" ht="12.75">
      <c r="A7" s="3"/>
      <c r="B7" s="5"/>
      <c r="C7" s="4"/>
      <c r="D7" s="5"/>
      <c r="E7" s="4" t="s">
        <v>1</v>
      </c>
      <c r="F7" s="4"/>
      <c r="G7" s="4"/>
      <c r="H7" s="4"/>
    </row>
    <row r="8" spans="1:8" ht="12.75">
      <c r="A8" s="3"/>
      <c r="B8" s="5"/>
      <c r="C8" s="4"/>
      <c r="D8" s="5"/>
      <c r="E8" s="4" t="s">
        <v>0</v>
      </c>
      <c r="F8" s="4"/>
      <c r="G8" s="4"/>
      <c r="H8" s="4"/>
    </row>
    <row r="9" spans="1:8" ht="12.75">
      <c r="A9" s="3"/>
      <c r="B9" s="5"/>
      <c r="C9" s="4"/>
      <c r="D9" s="5"/>
      <c r="E9" s="4" t="s">
        <v>21</v>
      </c>
      <c r="F9" s="4"/>
      <c r="G9" s="4"/>
      <c r="H9" s="4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85.5" customHeight="1">
      <c r="A11" s="1"/>
      <c r="B11" s="8" t="s">
        <v>14</v>
      </c>
      <c r="C11" s="8" t="s">
        <v>15</v>
      </c>
      <c r="D11" s="7" t="s">
        <v>8</v>
      </c>
      <c r="E11" s="13" t="s">
        <v>16</v>
      </c>
      <c r="F11" s="8" t="s">
        <v>13</v>
      </c>
      <c r="G11" s="8" t="s">
        <v>12</v>
      </c>
      <c r="H11" s="8" t="s">
        <v>10</v>
      </c>
      <c r="I11" s="8" t="s">
        <v>11</v>
      </c>
    </row>
    <row r="12" spans="1:9" ht="26.25" customHeight="1">
      <c r="A12" s="2" t="s">
        <v>2</v>
      </c>
      <c r="B12" s="1">
        <f aca="true" t="shared" si="0" ref="B12:I12">B13+B14</f>
        <v>121</v>
      </c>
      <c r="C12" s="1">
        <f t="shared" si="0"/>
        <v>130</v>
      </c>
      <c r="D12" s="1">
        <f t="shared" si="0"/>
        <v>78</v>
      </c>
      <c r="E12" s="1">
        <f t="shared" si="0"/>
        <v>72</v>
      </c>
      <c r="F12" s="1">
        <f t="shared" si="0"/>
        <v>24</v>
      </c>
      <c r="G12" s="1">
        <f t="shared" si="0"/>
        <v>42</v>
      </c>
      <c r="H12" s="1">
        <f t="shared" si="0"/>
        <v>49</v>
      </c>
      <c r="I12" s="1">
        <f t="shared" si="0"/>
        <v>104</v>
      </c>
    </row>
    <row r="13" spans="1:9" ht="24" customHeight="1">
      <c r="A13" s="2" t="s">
        <v>3</v>
      </c>
      <c r="B13" s="1">
        <f>34+24+7</f>
        <v>65</v>
      </c>
      <c r="C13" s="1">
        <f>65+2+39</f>
        <v>106</v>
      </c>
      <c r="D13" s="1">
        <f>11+18+16</f>
        <v>45</v>
      </c>
      <c r="E13" s="1">
        <f>9+28+17</f>
        <v>54</v>
      </c>
      <c r="F13" s="1">
        <f>4+13+6</f>
        <v>23</v>
      </c>
      <c r="G13" s="1">
        <f>8+14+12</f>
        <v>34</v>
      </c>
      <c r="H13" s="1">
        <f>21+14+7</f>
        <v>42</v>
      </c>
      <c r="I13" s="6">
        <f>40+25+17</f>
        <v>82</v>
      </c>
    </row>
    <row r="14" spans="1:9" ht="25.5" customHeight="1">
      <c r="A14" s="2" t="s">
        <v>4</v>
      </c>
      <c r="B14" s="1">
        <f>35+10+11</f>
        <v>56</v>
      </c>
      <c r="C14" s="1">
        <f>20+0+4</f>
        <v>24</v>
      </c>
      <c r="D14" s="1">
        <f>11+13+9</f>
        <v>33</v>
      </c>
      <c r="E14" s="1">
        <f>6+9+3</f>
        <v>18</v>
      </c>
      <c r="F14" s="1">
        <f>0+0+1</f>
        <v>1</v>
      </c>
      <c r="G14" s="1">
        <f>1+4+3</f>
        <v>8</v>
      </c>
      <c r="H14" s="1">
        <f>5+1+1</f>
        <v>7</v>
      </c>
      <c r="I14" s="1">
        <f>16+3+3</f>
        <v>22</v>
      </c>
    </row>
    <row r="15" spans="1:9" ht="37.5" customHeight="1">
      <c r="A15" s="2" t="s">
        <v>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29.25" customHeight="1">
      <c r="A16" s="12" t="s">
        <v>19</v>
      </c>
      <c r="B16" s="1">
        <v>8</v>
      </c>
      <c r="C16" s="1">
        <v>16</v>
      </c>
      <c r="D16" s="1">
        <v>0</v>
      </c>
      <c r="E16" s="1">
        <v>7</v>
      </c>
      <c r="F16" s="1">
        <v>6</v>
      </c>
      <c r="G16" s="1">
        <v>4</v>
      </c>
      <c r="H16" s="1">
        <v>1</v>
      </c>
      <c r="I16" s="1">
        <v>9</v>
      </c>
    </row>
    <row r="17" spans="1:9" ht="51.75" customHeight="1">
      <c r="A17" s="2" t="s">
        <v>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38.25" customHeight="1">
      <c r="A18" s="2" t="s">
        <v>7</v>
      </c>
      <c r="B18" s="1">
        <v>0</v>
      </c>
      <c r="C18" s="1">
        <v>0</v>
      </c>
      <c r="D18" s="1">
        <v>0</v>
      </c>
      <c r="E18" s="1">
        <v>0</v>
      </c>
      <c r="F18" s="1"/>
      <c r="G18" s="1">
        <v>0</v>
      </c>
      <c r="H18" s="1">
        <v>0</v>
      </c>
      <c r="I18" s="1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2"/>
  <sheetViews>
    <sheetView zoomScalePageLayoutView="0" workbookViewId="0" topLeftCell="A4">
      <selection activeCell="G26" sqref="G26"/>
    </sheetView>
  </sheetViews>
  <sheetFormatPr defaultColWidth="9.140625" defaultRowHeight="12.75"/>
  <cols>
    <col min="1" max="1" width="21.7109375" style="0" customWidth="1"/>
    <col min="2" max="2" width="14.421875" style="0" customWidth="1"/>
    <col min="3" max="3" width="19.28125" style="0" customWidth="1"/>
    <col min="4" max="4" width="17.28125" style="0" customWidth="1"/>
    <col min="5" max="5" width="14.7109375" style="0" customWidth="1"/>
    <col min="6" max="6" width="12.8515625" style="0" customWidth="1"/>
    <col min="7" max="7" width="12.00390625" style="0" customWidth="1"/>
    <col min="8" max="8" width="12.8515625" style="0" customWidth="1"/>
    <col min="9" max="9" width="13.00390625" style="0" customWidth="1"/>
  </cols>
  <sheetData>
    <row r="5" ht="12.75">
      <c r="A5" s="14" t="s">
        <v>17</v>
      </c>
    </row>
    <row r="6" spans="1:8" ht="12.75">
      <c r="A6" s="3"/>
      <c r="B6" s="5"/>
      <c r="C6" s="4"/>
      <c r="D6" s="5"/>
      <c r="E6" s="4" t="s">
        <v>1</v>
      </c>
      <c r="F6" s="4"/>
      <c r="G6" s="4"/>
      <c r="H6" s="4"/>
    </row>
    <row r="7" spans="1:8" ht="12.75">
      <c r="A7" s="3"/>
      <c r="B7" s="5"/>
      <c r="C7" s="4"/>
      <c r="D7" s="5"/>
      <c r="E7" s="4" t="s">
        <v>0</v>
      </c>
      <c r="F7" s="4"/>
      <c r="G7" s="4"/>
      <c r="H7" s="4"/>
    </row>
    <row r="8" spans="1:8" ht="12.75">
      <c r="A8" s="3"/>
      <c r="B8" s="5"/>
      <c r="C8" s="4"/>
      <c r="D8" s="5"/>
      <c r="E8" s="4" t="s">
        <v>22</v>
      </c>
      <c r="F8" s="4"/>
      <c r="G8" s="4"/>
      <c r="H8" s="4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85.5" customHeight="1">
      <c r="A10" s="1"/>
      <c r="B10" s="8" t="s">
        <v>14</v>
      </c>
      <c r="C10" s="8" t="s">
        <v>15</v>
      </c>
      <c r="D10" s="7" t="s">
        <v>8</v>
      </c>
      <c r="E10" s="13" t="s">
        <v>16</v>
      </c>
      <c r="F10" s="8" t="s">
        <v>13</v>
      </c>
      <c r="G10" s="8" t="s">
        <v>12</v>
      </c>
      <c r="H10" s="8" t="s">
        <v>10</v>
      </c>
      <c r="I10" s="8" t="s">
        <v>11</v>
      </c>
    </row>
    <row r="11" spans="1:9" ht="26.25" customHeight="1">
      <c r="A11" s="2" t="s">
        <v>2</v>
      </c>
      <c r="B11" s="1">
        <f aca="true" t="shared" si="0" ref="B11:I11">B12+B13</f>
        <v>142</v>
      </c>
      <c r="C11" s="1">
        <f t="shared" si="0"/>
        <v>159</v>
      </c>
      <c r="D11" s="1">
        <f t="shared" si="0"/>
        <v>99</v>
      </c>
      <c r="E11" s="1">
        <f t="shared" si="0"/>
        <v>82</v>
      </c>
      <c r="F11" s="1">
        <f t="shared" si="0"/>
        <v>31</v>
      </c>
      <c r="G11" s="1">
        <f t="shared" si="0"/>
        <v>59</v>
      </c>
      <c r="H11" s="1">
        <f t="shared" si="0"/>
        <v>64</v>
      </c>
      <c r="I11" s="1">
        <f t="shared" si="0"/>
        <v>125</v>
      </c>
    </row>
    <row r="12" spans="1:9" ht="24" customHeight="1">
      <c r="A12" s="2" t="s">
        <v>3</v>
      </c>
      <c r="B12" s="1">
        <f>34+24+7+20</f>
        <v>85</v>
      </c>
      <c r="C12" s="1">
        <f>65+2+39+25</f>
        <v>131</v>
      </c>
      <c r="D12" s="1">
        <f>11+18+16+20</f>
        <v>65</v>
      </c>
      <c r="E12" s="1">
        <f>9+28+17+10</f>
        <v>64</v>
      </c>
      <c r="F12" s="1">
        <f>4+13+6+5</f>
        <v>28</v>
      </c>
      <c r="G12" s="1">
        <f>8+14+12+15</f>
        <v>49</v>
      </c>
      <c r="H12" s="1">
        <f>21+14+7+15</f>
        <v>57</v>
      </c>
      <c r="I12" s="6">
        <f>40+25+17+18</f>
        <v>100</v>
      </c>
    </row>
    <row r="13" spans="1:9" ht="25.5" customHeight="1">
      <c r="A13" s="2" t="s">
        <v>4</v>
      </c>
      <c r="B13" s="1">
        <f>35+10+11+1</f>
        <v>57</v>
      </c>
      <c r="C13" s="1">
        <f>20+0+4+4</f>
        <v>28</v>
      </c>
      <c r="D13" s="1">
        <f>11+13+9+1</f>
        <v>34</v>
      </c>
      <c r="E13" s="1">
        <v>18</v>
      </c>
      <c r="F13" s="1">
        <f>0+0+1+2</f>
        <v>3</v>
      </c>
      <c r="G13" s="1">
        <f>1+4+3+2</f>
        <v>10</v>
      </c>
      <c r="H13" s="1">
        <v>7</v>
      </c>
      <c r="I13" s="1">
        <f>16+3+3+3</f>
        <v>25</v>
      </c>
    </row>
    <row r="14" spans="1:9" ht="37.5" customHeight="1">
      <c r="A14" s="2" t="s">
        <v>5</v>
      </c>
      <c r="B14" s="11">
        <v>0</v>
      </c>
      <c r="C14" s="11">
        <v>27</v>
      </c>
      <c r="D14" s="11">
        <v>4</v>
      </c>
      <c r="E14" s="11">
        <v>12</v>
      </c>
      <c r="F14" s="25">
        <v>11</v>
      </c>
      <c r="G14" s="25">
        <v>4</v>
      </c>
      <c r="H14" s="11">
        <v>20</v>
      </c>
      <c r="I14" s="11">
        <v>18</v>
      </c>
    </row>
    <row r="15" spans="1:9" ht="29.25" customHeight="1">
      <c r="A15" s="12" t="s">
        <v>19</v>
      </c>
      <c r="B15" s="1">
        <f>8+10+15</f>
        <v>33</v>
      </c>
      <c r="C15" s="1">
        <f>16+7+4+6</f>
        <v>33</v>
      </c>
      <c r="D15" s="1">
        <v>0</v>
      </c>
      <c r="E15" s="1">
        <f>7+1+11+4</f>
        <v>23</v>
      </c>
      <c r="F15" s="1">
        <f>13+6</f>
        <v>19</v>
      </c>
      <c r="G15" s="1">
        <f>5+14</f>
        <v>19</v>
      </c>
      <c r="H15" s="1">
        <f>8+12</f>
        <v>20</v>
      </c>
      <c r="I15" s="1">
        <f>9+13+2</f>
        <v>24</v>
      </c>
    </row>
    <row r="16" spans="1:9" ht="51.75" customHeight="1">
      <c r="A16" s="2" t="s">
        <v>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38.25" customHeight="1">
      <c r="A17" s="2" t="s">
        <v>7</v>
      </c>
      <c r="B17" s="1">
        <v>0</v>
      </c>
      <c r="C17" s="1">
        <v>0</v>
      </c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9" ht="15.75">
      <c r="C19" s="22" t="s">
        <v>25</v>
      </c>
    </row>
    <row r="20" ht="15.75">
      <c r="C20" s="23" t="s">
        <v>24</v>
      </c>
    </row>
    <row r="21" ht="15">
      <c r="C21" s="24"/>
    </row>
    <row r="22" ht="15">
      <c r="C22" s="24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22"/>
  <sheetViews>
    <sheetView zoomScalePageLayoutView="0" workbookViewId="0" topLeftCell="A4">
      <selection activeCell="F25" sqref="F25"/>
    </sheetView>
  </sheetViews>
  <sheetFormatPr defaultColWidth="9.140625" defaultRowHeight="12.75"/>
  <cols>
    <col min="1" max="1" width="21.7109375" style="0" customWidth="1"/>
    <col min="2" max="2" width="12.421875" style="0" customWidth="1"/>
    <col min="3" max="3" width="17.140625" style="0" customWidth="1"/>
    <col min="4" max="4" width="15.7109375" style="0" customWidth="1"/>
    <col min="5" max="5" width="14.7109375" style="0" customWidth="1"/>
    <col min="6" max="6" width="12.8515625" style="0" customWidth="1"/>
    <col min="7" max="7" width="12.00390625" style="0" customWidth="1"/>
    <col min="8" max="8" width="12.8515625" style="0" customWidth="1"/>
    <col min="9" max="9" width="13.00390625" style="0" customWidth="1"/>
  </cols>
  <sheetData>
    <row r="5" ht="12.75">
      <c r="A5" s="14" t="s">
        <v>30</v>
      </c>
    </row>
    <row r="6" spans="1:8" ht="12.75">
      <c r="A6" s="3"/>
      <c r="B6" s="5"/>
      <c r="C6" s="4"/>
      <c r="D6" s="5"/>
      <c r="E6" s="4" t="s">
        <v>1</v>
      </c>
      <c r="F6" s="4"/>
      <c r="G6" s="4"/>
      <c r="H6" s="4"/>
    </row>
    <row r="7" spans="1:8" ht="12.75">
      <c r="A7" s="3"/>
      <c r="B7" s="5"/>
      <c r="C7" s="4"/>
      <c r="D7" s="5"/>
      <c r="E7" s="4" t="s">
        <v>0</v>
      </c>
      <c r="F7" s="4"/>
      <c r="G7" s="4"/>
      <c r="H7" s="4"/>
    </row>
    <row r="8" spans="1:8" ht="12.75">
      <c r="A8" s="3"/>
      <c r="B8" s="5"/>
      <c r="C8" s="4"/>
      <c r="D8" s="5"/>
      <c r="E8" s="4" t="s">
        <v>27</v>
      </c>
      <c r="F8" s="4"/>
      <c r="G8" s="4"/>
      <c r="H8" s="4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10" ht="85.5" customHeight="1">
      <c r="A10" s="1"/>
      <c r="B10" s="8" t="s">
        <v>14</v>
      </c>
      <c r="C10" s="8" t="s">
        <v>15</v>
      </c>
      <c r="D10" s="7" t="s">
        <v>8</v>
      </c>
      <c r="E10" s="13" t="s">
        <v>16</v>
      </c>
      <c r="F10" s="8" t="s">
        <v>13</v>
      </c>
      <c r="G10" s="8" t="s">
        <v>12</v>
      </c>
      <c r="H10" s="8" t="s">
        <v>10</v>
      </c>
      <c r="I10" s="8" t="s">
        <v>11</v>
      </c>
      <c r="J10" s="11" t="s">
        <v>29</v>
      </c>
    </row>
    <row r="11" spans="1:10" ht="26.25" customHeight="1">
      <c r="A11" s="2" t="s">
        <v>2</v>
      </c>
      <c r="B11" s="1">
        <f>B12+B13+B14</f>
        <v>142</v>
      </c>
      <c r="C11" s="1">
        <f aca="true" t="shared" si="0" ref="C11:J11">C12+C13+C14</f>
        <v>196</v>
      </c>
      <c r="D11" s="1">
        <f t="shared" si="0"/>
        <v>122</v>
      </c>
      <c r="E11" s="1">
        <f t="shared" si="0"/>
        <v>100</v>
      </c>
      <c r="F11" s="1">
        <f t="shared" si="0"/>
        <v>36</v>
      </c>
      <c r="G11" s="1">
        <f t="shared" si="0"/>
        <v>64</v>
      </c>
      <c r="H11" s="1">
        <f t="shared" si="0"/>
        <v>64</v>
      </c>
      <c r="I11" s="1">
        <f t="shared" si="0"/>
        <v>142</v>
      </c>
      <c r="J11" s="1">
        <f t="shared" si="0"/>
        <v>866</v>
      </c>
    </row>
    <row r="12" spans="1:12" ht="24" customHeight="1">
      <c r="A12" s="2" t="s">
        <v>3</v>
      </c>
      <c r="B12" s="1">
        <f>34+24+7+20</f>
        <v>85</v>
      </c>
      <c r="C12" s="1">
        <f>65+2+39+25</f>
        <v>131</v>
      </c>
      <c r="D12" s="1">
        <f>11+18+16+20</f>
        <v>65</v>
      </c>
      <c r="E12" s="1">
        <f>9+28+17+10</f>
        <v>64</v>
      </c>
      <c r="F12" s="1">
        <f>4+13+6+5</f>
        <v>28</v>
      </c>
      <c r="G12" s="1">
        <f>8+14+12+15</f>
        <v>49</v>
      </c>
      <c r="H12" s="1">
        <f>21+14+7+15</f>
        <v>57</v>
      </c>
      <c r="I12" s="6">
        <f>40+25+17+18</f>
        <v>100</v>
      </c>
      <c r="J12" s="1">
        <f>SUM(B12:I12)</f>
        <v>579</v>
      </c>
      <c r="L12" s="26"/>
    </row>
    <row r="13" spans="1:10" ht="25.5" customHeight="1">
      <c r="A13" s="2" t="s">
        <v>4</v>
      </c>
      <c r="B13" s="1">
        <f>35+10+11+1</f>
        <v>57</v>
      </c>
      <c r="C13" s="1">
        <f>20+0+4+4+1</f>
        <v>29</v>
      </c>
      <c r="D13" s="1">
        <f>11+13+9+1+4</f>
        <v>38</v>
      </c>
      <c r="E13" s="1">
        <v>18</v>
      </c>
      <c r="F13" s="1">
        <f>0+0+1+2</f>
        <v>3</v>
      </c>
      <c r="G13" s="1">
        <f>1+4+3+2</f>
        <v>10</v>
      </c>
      <c r="H13" s="1">
        <v>7</v>
      </c>
      <c r="I13" s="1">
        <f>16+3+3+3+4</f>
        <v>29</v>
      </c>
      <c r="J13" s="1">
        <f>SUM(B13:I13)</f>
        <v>191</v>
      </c>
    </row>
    <row r="14" spans="1:10" ht="37.5" customHeight="1">
      <c r="A14" s="2" t="s">
        <v>5</v>
      </c>
      <c r="B14" s="11">
        <v>0</v>
      </c>
      <c r="C14" s="11">
        <v>36</v>
      </c>
      <c r="D14" s="11">
        <v>19</v>
      </c>
      <c r="E14" s="11">
        <v>18</v>
      </c>
      <c r="F14" s="25">
        <v>5</v>
      </c>
      <c r="G14" s="25">
        <v>5</v>
      </c>
      <c r="H14" s="11">
        <v>0</v>
      </c>
      <c r="I14" s="11">
        <v>13</v>
      </c>
      <c r="J14" s="1">
        <f>SUM(B14:I14)</f>
        <v>96</v>
      </c>
    </row>
    <row r="15" spans="1:10" ht="29.25" customHeight="1">
      <c r="A15" s="12" t="s">
        <v>19</v>
      </c>
      <c r="B15" s="25">
        <f>8+10+15</f>
        <v>33</v>
      </c>
      <c r="C15" s="25">
        <f>16+7+4+6+31</f>
        <v>64</v>
      </c>
      <c r="D15" s="25">
        <v>17</v>
      </c>
      <c r="E15" s="25">
        <f>7+1+11+4+14</f>
        <v>37</v>
      </c>
      <c r="F15" s="25">
        <f>13+6+11</f>
        <v>30</v>
      </c>
      <c r="G15" s="25">
        <f>5+14+13</f>
        <v>32</v>
      </c>
      <c r="H15" s="25">
        <f>8+12+20</f>
        <v>40</v>
      </c>
      <c r="I15" s="25">
        <f>9+13+2+19</f>
        <v>43</v>
      </c>
      <c r="J15" s="1">
        <f>SUM(B15:I15)</f>
        <v>296</v>
      </c>
    </row>
    <row r="16" spans="1:10" ht="51.75" customHeight="1">
      <c r="A16" s="2" t="s">
        <v>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</row>
    <row r="17" spans="1:10" ht="38.25" customHeight="1">
      <c r="A17" s="2" t="s">
        <v>7</v>
      </c>
      <c r="B17" s="1">
        <v>0</v>
      </c>
      <c r="C17" s="1">
        <v>0</v>
      </c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  <c r="J17" s="1"/>
    </row>
    <row r="19" ht="15.75">
      <c r="C19" s="22" t="s">
        <v>25</v>
      </c>
    </row>
    <row r="20" ht="15.75">
      <c r="C20" s="23" t="s">
        <v>24</v>
      </c>
    </row>
    <row r="21" ht="15">
      <c r="C21" s="24"/>
    </row>
    <row r="22" ht="15">
      <c r="C22" s="24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L22"/>
  <sheetViews>
    <sheetView zoomScalePageLayoutView="0" workbookViewId="0" topLeftCell="A4">
      <selection activeCell="M17" sqref="M17"/>
    </sheetView>
  </sheetViews>
  <sheetFormatPr defaultColWidth="9.140625" defaultRowHeight="12.75"/>
  <cols>
    <col min="1" max="1" width="21.7109375" style="0" customWidth="1"/>
    <col min="2" max="2" width="14.421875" style="0" customWidth="1"/>
    <col min="3" max="3" width="19.28125" style="0" customWidth="1"/>
    <col min="4" max="4" width="17.28125" style="0" customWidth="1"/>
    <col min="5" max="5" width="14.7109375" style="0" customWidth="1"/>
    <col min="6" max="6" width="12.8515625" style="0" customWidth="1"/>
    <col min="7" max="7" width="12.00390625" style="0" customWidth="1"/>
    <col min="8" max="8" width="12.8515625" style="0" customWidth="1"/>
    <col min="9" max="9" width="13.00390625" style="0" customWidth="1"/>
  </cols>
  <sheetData>
    <row r="5" ht="12.75">
      <c r="A5" s="14" t="s">
        <v>9</v>
      </c>
    </row>
    <row r="6" spans="1:8" ht="12.75">
      <c r="A6" s="3"/>
      <c r="B6" s="5"/>
      <c r="C6" s="4"/>
      <c r="D6" s="5"/>
      <c r="E6" s="4" t="s">
        <v>1</v>
      </c>
      <c r="F6" s="4"/>
      <c r="G6" s="4"/>
      <c r="H6" s="4"/>
    </row>
    <row r="7" spans="1:8" ht="12.75">
      <c r="A7" s="3"/>
      <c r="B7" s="5"/>
      <c r="C7" s="4"/>
      <c r="D7" s="5"/>
      <c r="E7" s="4" t="s">
        <v>0</v>
      </c>
      <c r="F7" s="4"/>
      <c r="G7" s="4"/>
      <c r="H7" s="4"/>
    </row>
    <row r="8" spans="1:8" ht="12.75">
      <c r="A8" s="3"/>
      <c r="B8" s="5"/>
      <c r="C8" s="4"/>
      <c r="D8" s="5"/>
      <c r="E8" s="4" t="s">
        <v>28</v>
      </c>
      <c r="F8" s="4"/>
      <c r="G8" s="4"/>
      <c r="H8" s="4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85.5" customHeight="1">
      <c r="A10" s="1"/>
      <c r="B10" s="8" t="s">
        <v>14</v>
      </c>
      <c r="C10" s="8" t="s">
        <v>15</v>
      </c>
      <c r="D10" s="7" t="s">
        <v>8</v>
      </c>
      <c r="E10" s="13" t="s">
        <v>16</v>
      </c>
      <c r="F10" s="8" t="s">
        <v>13</v>
      </c>
      <c r="G10" s="8" t="s">
        <v>12</v>
      </c>
      <c r="H10" s="8" t="s">
        <v>10</v>
      </c>
      <c r="I10" s="8" t="s">
        <v>11</v>
      </c>
    </row>
    <row r="11" spans="1:9" ht="26.25" customHeight="1">
      <c r="A11" s="2" t="s">
        <v>2</v>
      </c>
      <c r="B11" s="1">
        <f>B12+B13+B14</f>
        <v>0</v>
      </c>
      <c r="C11" s="1">
        <f aca="true" t="shared" si="0" ref="C11:I11">C12+C13+C14</f>
        <v>37</v>
      </c>
      <c r="D11" s="1">
        <f t="shared" si="0"/>
        <v>23</v>
      </c>
      <c r="E11" s="1">
        <f t="shared" si="0"/>
        <v>18</v>
      </c>
      <c r="F11" s="1">
        <f t="shared" si="0"/>
        <v>5</v>
      </c>
      <c r="G11" s="1">
        <f t="shared" si="0"/>
        <v>5</v>
      </c>
      <c r="H11" s="1">
        <f t="shared" si="0"/>
        <v>0</v>
      </c>
      <c r="I11" s="1">
        <f t="shared" si="0"/>
        <v>17</v>
      </c>
    </row>
    <row r="12" spans="1:12" ht="24" customHeight="1">
      <c r="A12" s="2" t="s">
        <v>3</v>
      </c>
      <c r="B12" s="1"/>
      <c r="C12" s="1"/>
      <c r="D12" s="1"/>
      <c r="E12" s="1"/>
      <c r="F12" s="1"/>
      <c r="G12" s="1"/>
      <c r="H12" s="1"/>
      <c r="I12" s="6"/>
      <c r="L12" s="26"/>
    </row>
    <row r="13" spans="1:9" ht="25.5" customHeight="1">
      <c r="A13" s="2" t="s">
        <v>4</v>
      </c>
      <c r="B13" s="1">
        <v>0</v>
      </c>
      <c r="C13" s="1">
        <v>1</v>
      </c>
      <c r="D13" s="1">
        <v>4</v>
      </c>
      <c r="E13" s="1">
        <v>0</v>
      </c>
      <c r="F13" s="1">
        <v>0</v>
      </c>
      <c r="G13" s="1">
        <v>0</v>
      </c>
      <c r="H13" s="1">
        <v>0</v>
      </c>
      <c r="I13" s="1">
        <v>4</v>
      </c>
    </row>
    <row r="14" spans="1:9" ht="37.5" customHeight="1">
      <c r="A14" s="2" t="s">
        <v>5</v>
      </c>
      <c r="B14" s="11">
        <v>0</v>
      </c>
      <c r="C14" s="11">
        <v>36</v>
      </c>
      <c r="D14" s="11">
        <v>19</v>
      </c>
      <c r="E14" s="11">
        <v>18</v>
      </c>
      <c r="F14" s="25">
        <v>5</v>
      </c>
      <c r="G14" s="25">
        <v>5</v>
      </c>
      <c r="H14" s="11">
        <v>0</v>
      </c>
      <c r="I14" s="11">
        <v>13</v>
      </c>
    </row>
    <row r="15" spans="1:9" ht="29.25" customHeight="1">
      <c r="A15" s="12" t="s">
        <v>19</v>
      </c>
      <c r="B15" s="11">
        <v>0</v>
      </c>
      <c r="C15" s="11">
        <f>31</f>
        <v>31</v>
      </c>
      <c r="D15" s="11">
        <v>17</v>
      </c>
      <c r="E15" s="11">
        <f>14</f>
        <v>14</v>
      </c>
      <c r="F15" s="11">
        <v>11</v>
      </c>
      <c r="G15" s="11">
        <f>13</f>
        <v>13</v>
      </c>
      <c r="H15" s="11">
        <v>20</v>
      </c>
      <c r="I15" s="11">
        <f>19</f>
        <v>19</v>
      </c>
    </row>
    <row r="16" spans="1:9" ht="51.75" customHeight="1">
      <c r="A16" s="2" t="s">
        <v>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38.25" customHeight="1">
      <c r="A17" s="2" t="s">
        <v>7</v>
      </c>
      <c r="B17" s="1">
        <v>0</v>
      </c>
      <c r="C17" s="1">
        <v>0</v>
      </c>
      <c r="D17" s="1">
        <v>0</v>
      </c>
      <c r="E17" s="1">
        <v>0</v>
      </c>
      <c r="F17" s="1"/>
      <c r="G17" s="1">
        <v>0</v>
      </c>
      <c r="H17" s="1">
        <v>0</v>
      </c>
      <c r="I17" s="1">
        <v>0</v>
      </c>
    </row>
    <row r="19" ht="15.75">
      <c r="C19" s="22" t="s">
        <v>25</v>
      </c>
    </row>
    <row r="20" ht="15.75">
      <c r="C20" s="23" t="s">
        <v>24</v>
      </c>
    </row>
    <row r="21" ht="15">
      <c r="C21" s="24"/>
    </row>
    <row r="22" ht="15">
      <c r="C22" s="24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21.7109375" style="0" customWidth="1"/>
    <col min="2" max="2" width="12.421875" style="0" customWidth="1"/>
    <col min="3" max="3" width="17.140625" style="0" customWidth="1"/>
    <col min="4" max="4" width="15.7109375" style="0" customWidth="1"/>
    <col min="5" max="5" width="14.7109375" style="0" customWidth="1"/>
    <col min="6" max="6" width="12.8515625" style="0" customWidth="1"/>
    <col min="7" max="7" width="12.00390625" style="0" customWidth="1"/>
    <col min="8" max="8" width="12.8515625" style="0" customWidth="1"/>
    <col min="9" max="9" width="13.00390625" style="0" customWidth="1"/>
  </cols>
  <sheetData>
    <row r="3" ht="12.75">
      <c r="A3" s="14" t="s">
        <v>30</v>
      </c>
    </row>
    <row r="4" spans="1:8" ht="12.75">
      <c r="A4" s="3"/>
      <c r="B4" s="5"/>
      <c r="C4" s="4"/>
      <c r="D4" s="5"/>
      <c r="E4" s="4" t="s">
        <v>1</v>
      </c>
      <c r="F4" s="4"/>
      <c r="G4" s="4"/>
      <c r="H4" s="4"/>
    </row>
    <row r="5" spans="1:8" ht="12.75">
      <c r="A5" s="3"/>
      <c r="B5" s="5"/>
      <c r="C5" s="4"/>
      <c r="D5" s="5"/>
      <c r="E5" s="4" t="s">
        <v>0</v>
      </c>
      <c r="F5" s="4"/>
      <c r="G5" s="4"/>
      <c r="H5" s="4"/>
    </row>
    <row r="6" spans="1:8" ht="12.75">
      <c r="A6" s="3"/>
      <c r="B6" s="5"/>
      <c r="C6" s="4"/>
      <c r="D6" s="5"/>
      <c r="E6" s="4" t="s">
        <v>27</v>
      </c>
      <c r="F6" s="4"/>
      <c r="G6" s="4"/>
      <c r="H6" s="4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10" ht="85.5" customHeight="1">
      <c r="A8" s="1"/>
      <c r="B8" s="8" t="s">
        <v>14</v>
      </c>
      <c r="C8" s="8" t="s">
        <v>15</v>
      </c>
      <c r="D8" s="7" t="s">
        <v>8</v>
      </c>
      <c r="E8" s="13" t="s">
        <v>16</v>
      </c>
      <c r="F8" s="8" t="s">
        <v>13</v>
      </c>
      <c r="G8" s="8" t="s">
        <v>12</v>
      </c>
      <c r="H8" s="8" t="s">
        <v>10</v>
      </c>
      <c r="I8" s="8" t="s">
        <v>11</v>
      </c>
      <c r="J8" s="11" t="s">
        <v>29</v>
      </c>
    </row>
    <row r="9" spans="1:10" ht="26.25" customHeight="1">
      <c r="A9" s="2" t="s">
        <v>2</v>
      </c>
      <c r="B9" s="1">
        <f>B10+B11+B12</f>
        <v>142</v>
      </c>
      <c r="C9" s="1">
        <f aca="true" t="shared" si="0" ref="C9:J9">C10+C11+C12</f>
        <v>196</v>
      </c>
      <c r="D9" s="1">
        <f t="shared" si="0"/>
        <v>122</v>
      </c>
      <c r="E9" s="1">
        <f t="shared" si="0"/>
        <v>100</v>
      </c>
      <c r="F9" s="1">
        <f t="shared" si="0"/>
        <v>36</v>
      </c>
      <c r="G9" s="1">
        <f t="shared" si="0"/>
        <v>64</v>
      </c>
      <c r="H9" s="1">
        <f t="shared" si="0"/>
        <v>64</v>
      </c>
      <c r="I9" s="1">
        <f t="shared" si="0"/>
        <v>142</v>
      </c>
      <c r="J9" s="1">
        <f t="shared" si="0"/>
        <v>866</v>
      </c>
    </row>
    <row r="10" spans="1:12" ht="24" customHeight="1">
      <c r="A10" s="27" t="s">
        <v>3</v>
      </c>
      <c r="B10" s="28">
        <f>34+24+7+20</f>
        <v>85</v>
      </c>
      <c r="C10" s="28">
        <f>65+2+39+25</f>
        <v>131</v>
      </c>
      <c r="D10" s="28">
        <f>11+18+16+20</f>
        <v>65</v>
      </c>
      <c r="E10" s="28">
        <f>9+28+17+10</f>
        <v>64</v>
      </c>
      <c r="F10" s="28">
        <f>4+13+6+5</f>
        <v>28</v>
      </c>
      <c r="G10" s="28">
        <f>8+14+12+15</f>
        <v>49</v>
      </c>
      <c r="H10" s="28">
        <f>21+14+7+15</f>
        <v>57</v>
      </c>
      <c r="I10" s="29">
        <f>40+25+17+18</f>
        <v>100</v>
      </c>
      <c r="J10" s="28">
        <f>SUM(B10:I10)</f>
        <v>579</v>
      </c>
      <c r="L10" s="26"/>
    </row>
    <row r="11" spans="1:10" ht="25.5" customHeight="1">
      <c r="A11" s="27" t="s">
        <v>4</v>
      </c>
      <c r="B11" s="28">
        <f>35+10+11+1</f>
        <v>57</v>
      </c>
      <c r="C11" s="28">
        <f>20+0+4+4+1</f>
        <v>29</v>
      </c>
      <c r="D11" s="28">
        <f>11+13+9+1+4</f>
        <v>38</v>
      </c>
      <c r="E11" s="28">
        <v>18</v>
      </c>
      <c r="F11" s="28">
        <f>0+0+1+2</f>
        <v>3</v>
      </c>
      <c r="G11" s="28">
        <f>1+4+3+2</f>
        <v>10</v>
      </c>
      <c r="H11" s="28">
        <v>7</v>
      </c>
      <c r="I11" s="28">
        <f>16+3+3+3+4</f>
        <v>29</v>
      </c>
      <c r="J11" s="28">
        <f>SUM(B11:I11)</f>
        <v>191</v>
      </c>
    </row>
    <row r="12" spans="1:10" ht="37.5" customHeight="1">
      <c r="A12" s="27" t="s">
        <v>5</v>
      </c>
      <c r="B12" s="28">
        <v>0</v>
      </c>
      <c r="C12" s="28">
        <v>36</v>
      </c>
      <c r="D12" s="28">
        <v>19</v>
      </c>
      <c r="E12" s="28">
        <v>18</v>
      </c>
      <c r="F12" s="30">
        <v>5</v>
      </c>
      <c r="G12" s="30">
        <v>5</v>
      </c>
      <c r="H12" s="28">
        <v>0</v>
      </c>
      <c r="I12" s="28">
        <v>13</v>
      </c>
      <c r="J12" s="28">
        <f>SUM(B12:I12)</f>
        <v>96</v>
      </c>
    </row>
    <row r="13" spans="1:10" ht="29.25" customHeight="1">
      <c r="A13" s="27" t="s">
        <v>19</v>
      </c>
      <c r="B13" s="30">
        <f>8+10+15</f>
        <v>33</v>
      </c>
      <c r="C13" s="30">
        <f>16+7+4+6+31</f>
        <v>64</v>
      </c>
      <c r="D13" s="30">
        <v>17</v>
      </c>
      <c r="E13" s="30">
        <f>7+1+11+4+14</f>
        <v>37</v>
      </c>
      <c r="F13" s="30">
        <f>13+6+11</f>
        <v>30</v>
      </c>
      <c r="G13" s="30">
        <f>5+14+13</f>
        <v>32</v>
      </c>
      <c r="H13" s="30">
        <f>8+12+20</f>
        <v>40</v>
      </c>
      <c r="I13" s="30">
        <f>9+13+2+19</f>
        <v>43</v>
      </c>
      <c r="J13" s="28">
        <f>SUM(B13:I13)</f>
        <v>296</v>
      </c>
    </row>
    <row r="14" spans="1:10" ht="51.75" customHeight="1">
      <c r="A14" s="27" t="s">
        <v>6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f aca="true" t="shared" si="1" ref="J14:J19">SUM(B14:I14)</f>
        <v>0</v>
      </c>
    </row>
    <row r="15" spans="1:10" ht="38.25" customHeight="1">
      <c r="A15" s="27" t="s">
        <v>7</v>
      </c>
      <c r="B15" s="28">
        <v>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  <c r="J15" s="28">
        <f t="shared" si="1"/>
        <v>0</v>
      </c>
    </row>
    <row r="16" spans="1:10" s="26" customFormat="1" ht="25.5">
      <c r="A16" s="27" t="s">
        <v>31</v>
      </c>
      <c r="B16" s="28">
        <v>33</v>
      </c>
      <c r="C16" s="28">
        <v>33</v>
      </c>
      <c r="D16" s="28">
        <v>0</v>
      </c>
      <c r="E16" s="28">
        <v>25</v>
      </c>
      <c r="F16" s="28">
        <v>26</v>
      </c>
      <c r="G16" s="28">
        <v>19</v>
      </c>
      <c r="H16" s="28">
        <v>20</v>
      </c>
      <c r="I16" s="28">
        <v>24</v>
      </c>
      <c r="J16" s="28">
        <f t="shared" si="1"/>
        <v>180</v>
      </c>
    </row>
    <row r="17" spans="1:10" s="26" customFormat="1" ht="25.5">
      <c r="A17" s="27" t="s">
        <v>32</v>
      </c>
      <c r="B17" s="31">
        <f>SUM(B16*1230)</f>
        <v>40590</v>
      </c>
      <c r="C17" s="31">
        <f aca="true" t="shared" si="2" ref="C17:I17">SUM(C16*1230)</f>
        <v>40590</v>
      </c>
      <c r="D17" s="31">
        <f t="shared" si="2"/>
        <v>0</v>
      </c>
      <c r="E17" s="31">
        <f t="shared" si="2"/>
        <v>30750</v>
      </c>
      <c r="F17" s="31">
        <f t="shared" si="2"/>
        <v>31980</v>
      </c>
      <c r="G17" s="31">
        <f t="shared" si="2"/>
        <v>23370</v>
      </c>
      <c r="H17" s="31">
        <f t="shared" si="2"/>
        <v>24600</v>
      </c>
      <c r="I17" s="31">
        <f t="shared" si="2"/>
        <v>29520</v>
      </c>
      <c r="J17" s="31">
        <f t="shared" si="1"/>
        <v>221400</v>
      </c>
    </row>
    <row r="18" spans="1:10" ht="25.5">
      <c r="A18" s="27" t="s">
        <v>33</v>
      </c>
      <c r="B18" s="28">
        <f>SUM(B10-B16)</f>
        <v>52</v>
      </c>
      <c r="C18" s="28">
        <f aca="true" t="shared" si="3" ref="C18:I18">SUM(C10-C16)</f>
        <v>98</v>
      </c>
      <c r="D18" s="28">
        <f t="shared" si="3"/>
        <v>65</v>
      </c>
      <c r="E18" s="28">
        <f t="shared" si="3"/>
        <v>39</v>
      </c>
      <c r="F18" s="28">
        <f t="shared" si="3"/>
        <v>2</v>
      </c>
      <c r="G18" s="28">
        <f t="shared" si="3"/>
        <v>30</v>
      </c>
      <c r="H18" s="28">
        <f t="shared" si="3"/>
        <v>37</v>
      </c>
      <c r="I18" s="28">
        <f t="shared" si="3"/>
        <v>76</v>
      </c>
      <c r="J18" s="31">
        <f t="shared" si="1"/>
        <v>399</v>
      </c>
    </row>
    <row r="19" spans="1:10" ht="12.75">
      <c r="A19" s="27" t="s">
        <v>34</v>
      </c>
      <c r="B19" s="31">
        <f>SUM(B18*6150)</f>
        <v>319800</v>
      </c>
      <c r="C19" s="31">
        <f aca="true" t="shared" si="4" ref="C19:I19">SUM(C18*6150)</f>
        <v>602700</v>
      </c>
      <c r="D19" s="31">
        <f t="shared" si="4"/>
        <v>399750</v>
      </c>
      <c r="E19" s="31">
        <f t="shared" si="4"/>
        <v>239850</v>
      </c>
      <c r="F19" s="31">
        <f t="shared" si="4"/>
        <v>12300</v>
      </c>
      <c r="G19" s="31">
        <f t="shared" si="4"/>
        <v>184500</v>
      </c>
      <c r="H19" s="31">
        <f t="shared" si="4"/>
        <v>227550</v>
      </c>
      <c r="I19" s="31">
        <f t="shared" si="4"/>
        <v>467400</v>
      </c>
      <c r="J19" s="31">
        <f t="shared" si="1"/>
        <v>2453850</v>
      </c>
    </row>
    <row r="21" ht="15.75">
      <c r="C21" s="22" t="s">
        <v>25</v>
      </c>
    </row>
    <row r="22" ht="15.75">
      <c r="C22" s="23" t="s">
        <v>24</v>
      </c>
    </row>
    <row r="23" ht="15">
      <c r="C23" s="24"/>
    </row>
    <row r="24" ht="15">
      <c r="C24" s="24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L2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20.421875" style="0" customWidth="1"/>
    <col min="2" max="2" width="13.28125" style="0" customWidth="1"/>
    <col min="3" max="3" width="19.28125" style="0" customWidth="1"/>
    <col min="4" max="4" width="14.57421875" style="0" customWidth="1"/>
    <col min="5" max="5" width="11.140625" style="0" customWidth="1"/>
    <col min="6" max="6" width="9.421875" style="0" customWidth="1"/>
    <col min="7" max="7" width="12.00390625" style="0" customWidth="1"/>
    <col min="8" max="8" width="9.28125" style="0" customWidth="1"/>
    <col min="9" max="9" width="11.28125" style="0" customWidth="1"/>
    <col min="10" max="10" width="7.7109375" style="0" customWidth="1"/>
    <col min="11" max="11" width="7.57421875" style="0" customWidth="1"/>
    <col min="12" max="12" width="7.00390625" style="0" customWidth="1"/>
  </cols>
  <sheetData>
    <row r="5" ht="12.75">
      <c r="A5" s="14" t="s">
        <v>9</v>
      </c>
    </row>
    <row r="6" spans="1:8" ht="12.75">
      <c r="A6" s="3"/>
      <c r="B6" s="5"/>
      <c r="C6" s="4"/>
      <c r="D6" s="5"/>
      <c r="E6" s="4" t="s">
        <v>1</v>
      </c>
      <c r="F6" s="4"/>
      <c r="G6" s="4"/>
      <c r="H6" s="4"/>
    </row>
    <row r="7" spans="1:8" ht="12.75">
      <c r="A7" s="3"/>
      <c r="B7" s="5"/>
      <c r="C7" s="4"/>
      <c r="D7" s="5"/>
      <c r="E7" s="4" t="s">
        <v>0</v>
      </c>
      <c r="F7" s="4"/>
      <c r="G7" s="4"/>
      <c r="H7" s="4"/>
    </row>
    <row r="8" spans="1:8" ht="12.75">
      <c r="A8" s="3"/>
      <c r="B8" s="5"/>
      <c r="C8" s="4"/>
      <c r="D8" s="5"/>
      <c r="E8" s="4" t="s">
        <v>39</v>
      </c>
      <c r="F8" s="4"/>
      <c r="G8" s="4"/>
      <c r="H8" s="4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12" ht="85.5" customHeight="1">
      <c r="A10" s="1"/>
      <c r="B10" s="40" t="s">
        <v>14</v>
      </c>
      <c r="C10" s="40" t="s">
        <v>15</v>
      </c>
      <c r="D10" s="41" t="s">
        <v>8</v>
      </c>
      <c r="E10" s="42" t="s">
        <v>16</v>
      </c>
      <c r="F10" s="40" t="s">
        <v>13</v>
      </c>
      <c r="G10" s="40" t="s">
        <v>12</v>
      </c>
      <c r="H10" s="40" t="s">
        <v>10</v>
      </c>
      <c r="I10" s="40" t="s">
        <v>11</v>
      </c>
      <c r="J10" s="8" t="s">
        <v>35</v>
      </c>
      <c r="K10" s="8" t="s">
        <v>36</v>
      </c>
      <c r="L10" s="8" t="s">
        <v>29</v>
      </c>
    </row>
    <row r="11" spans="1:12" ht="26.25" customHeight="1">
      <c r="A11" s="2" t="s">
        <v>2</v>
      </c>
      <c r="B11" s="1">
        <f>B12+B13+B14</f>
        <v>8</v>
      </c>
      <c r="C11" s="1">
        <f>C12+C13+C14</f>
        <v>20</v>
      </c>
      <c r="D11" s="1">
        <f>D12+D13+D14</f>
        <v>3</v>
      </c>
      <c r="E11" s="1">
        <f aca="true" t="shared" si="0" ref="E11:K11">E12+E13+E14</f>
        <v>23</v>
      </c>
      <c r="F11" s="1">
        <f t="shared" si="0"/>
        <v>3</v>
      </c>
      <c r="G11" s="1">
        <f t="shared" si="0"/>
        <v>19</v>
      </c>
      <c r="H11" s="1">
        <f>H12+H13+H14</f>
        <v>21</v>
      </c>
      <c r="I11" s="1">
        <f t="shared" si="0"/>
        <v>11</v>
      </c>
      <c r="J11" s="1">
        <f t="shared" si="0"/>
        <v>7</v>
      </c>
      <c r="K11" s="1">
        <f t="shared" si="0"/>
        <v>8</v>
      </c>
      <c r="L11" s="1">
        <f>SUM(B11:K11)</f>
        <v>123</v>
      </c>
    </row>
    <row r="12" spans="1:12" s="39" customFormat="1" ht="24" customHeight="1">
      <c r="A12" s="38" t="s">
        <v>3</v>
      </c>
      <c r="B12" s="44">
        <v>3</v>
      </c>
      <c r="C12" s="44">
        <v>20</v>
      </c>
      <c r="D12" s="44">
        <v>2</v>
      </c>
      <c r="E12" s="44">
        <v>23</v>
      </c>
      <c r="F12" s="44">
        <v>3</v>
      </c>
      <c r="G12" s="44">
        <v>19</v>
      </c>
      <c r="H12" s="44">
        <v>11</v>
      </c>
      <c r="I12" s="45">
        <v>11</v>
      </c>
      <c r="J12" s="44">
        <v>4</v>
      </c>
      <c r="K12" s="44">
        <v>4</v>
      </c>
      <c r="L12" s="44">
        <f aca="true" t="shared" si="1" ref="L12:L17">SUM(B12:K12)</f>
        <v>100</v>
      </c>
    </row>
    <row r="13" spans="1:12" s="39" customFormat="1" ht="25.5" customHeight="1">
      <c r="A13" s="38" t="s">
        <v>4</v>
      </c>
      <c r="B13" s="44">
        <v>5</v>
      </c>
      <c r="C13" s="44">
        <v>0</v>
      </c>
      <c r="D13" s="44">
        <v>1</v>
      </c>
      <c r="E13" s="44">
        <v>0</v>
      </c>
      <c r="F13" s="44">
        <v>0</v>
      </c>
      <c r="G13" s="44">
        <v>0</v>
      </c>
      <c r="H13" s="44">
        <v>10</v>
      </c>
      <c r="I13" s="44">
        <v>0</v>
      </c>
      <c r="J13" s="44">
        <v>3</v>
      </c>
      <c r="K13" s="44">
        <v>4</v>
      </c>
      <c r="L13" s="44">
        <f t="shared" si="1"/>
        <v>23</v>
      </c>
    </row>
    <row r="14" spans="1:12" ht="37.5" customHeight="1">
      <c r="A14" s="2" t="s">
        <v>5</v>
      </c>
      <c r="B14" s="11">
        <v>0</v>
      </c>
      <c r="C14" s="11">
        <v>0</v>
      </c>
      <c r="D14" s="11">
        <v>0</v>
      </c>
      <c r="E14" s="11">
        <v>0</v>
      </c>
      <c r="F14" s="25">
        <v>0</v>
      </c>
      <c r="G14" s="25">
        <v>0</v>
      </c>
      <c r="H14" s="11">
        <v>0</v>
      </c>
      <c r="I14" s="11">
        <v>0</v>
      </c>
      <c r="J14" s="1">
        <v>0</v>
      </c>
      <c r="K14" s="1">
        <v>0</v>
      </c>
      <c r="L14" s="1">
        <f t="shared" si="1"/>
        <v>0</v>
      </c>
    </row>
    <row r="15" spans="1:12" ht="29.25" customHeight="1">
      <c r="A15" s="12" t="s">
        <v>19</v>
      </c>
      <c r="B15" s="46">
        <v>13</v>
      </c>
      <c r="C15" s="46">
        <v>35</v>
      </c>
      <c r="D15" s="46">
        <v>13</v>
      </c>
      <c r="E15" s="46">
        <v>13</v>
      </c>
      <c r="F15" s="11">
        <v>0</v>
      </c>
      <c r="G15" s="46">
        <v>6</v>
      </c>
      <c r="H15" s="46">
        <v>0</v>
      </c>
      <c r="I15" s="46">
        <v>8</v>
      </c>
      <c r="J15" s="1">
        <v>0</v>
      </c>
      <c r="K15" s="1">
        <v>0</v>
      </c>
      <c r="L15" s="1">
        <f t="shared" si="1"/>
        <v>88</v>
      </c>
    </row>
    <row r="16" spans="1:12" ht="65.25" customHeight="1">
      <c r="A16" s="2" t="s">
        <v>6</v>
      </c>
      <c r="B16" s="1">
        <v>8</v>
      </c>
      <c r="C16" s="1">
        <v>1</v>
      </c>
      <c r="D16" s="1">
        <v>2</v>
      </c>
      <c r="E16" s="1">
        <v>3</v>
      </c>
      <c r="F16" s="1">
        <v>0</v>
      </c>
      <c r="G16" s="1">
        <v>1</v>
      </c>
      <c r="H16" s="1">
        <v>1</v>
      </c>
      <c r="I16" s="1">
        <v>12</v>
      </c>
      <c r="J16" s="1">
        <v>0</v>
      </c>
      <c r="K16" s="1">
        <v>0</v>
      </c>
      <c r="L16" s="1">
        <f t="shared" si="1"/>
        <v>28</v>
      </c>
    </row>
    <row r="17" spans="1:12" ht="38.25" customHeight="1">
      <c r="A17" s="2" t="s">
        <v>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1"/>
        <v>0</v>
      </c>
    </row>
    <row r="21" ht="15.75">
      <c r="D21" s="22" t="s">
        <v>25</v>
      </c>
    </row>
    <row r="22" ht="15.75">
      <c r="D22" s="23" t="s">
        <v>24</v>
      </c>
    </row>
    <row r="23" ht="15">
      <c r="C23" s="24"/>
    </row>
    <row r="24" ht="15">
      <c r="C24" s="24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Tanase</dc:creator>
  <cp:keywords/>
  <dc:description/>
  <cp:lastModifiedBy>Gabriela Apostol</cp:lastModifiedBy>
  <cp:lastPrinted>2012-04-25T12:04:32Z</cp:lastPrinted>
  <dcterms:created xsi:type="dcterms:W3CDTF">1996-10-14T23:33:28Z</dcterms:created>
  <dcterms:modified xsi:type="dcterms:W3CDTF">2012-05-10T08:54:40Z</dcterms:modified>
  <cp:category/>
  <cp:version/>
  <cp:contentType/>
  <cp:contentStatus/>
</cp:coreProperties>
</file>